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6b" sheetId="46" r:id="rId1"/>
    <sheet name="6a" sheetId="41" r:id="rId2"/>
  </sheets>
  <definedNames>
    <definedName name="_xlnm.Print_Area" localSheetId="1">'6a'!$A$1:$Q$31</definedName>
  </definedNames>
  <calcPr calcId="125725"/>
</workbook>
</file>

<file path=xl/calcChain.xml><?xml version="1.0" encoding="utf-8"?>
<calcChain xmlns="http://schemas.openxmlformats.org/spreadsheetml/2006/main">
  <c r="I12" i="41"/>
  <c r="H12"/>
  <c r="J12" s="1"/>
  <c r="F12"/>
  <c r="E12"/>
  <c r="G12" s="1"/>
  <c r="C12"/>
  <c r="B12"/>
  <c r="P12" s="1"/>
  <c r="Q12" s="1"/>
  <c r="P11"/>
  <c r="Q11" s="1"/>
  <c r="D11"/>
  <c r="Q10"/>
  <c r="P10"/>
  <c r="J10"/>
  <c r="G10"/>
  <c r="D10"/>
  <c r="P8"/>
  <c r="Q8" s="1"/>
  <c r="D8"/>
  <c r="O7"/>
  <c r="O9" s="1"/>
  <c r="O13" s="1"/>
  <c r="N7"/>
  <c r="N9" s="1"/>
  <c r="N13" s="1"/>
  <c r="L7"/>
  <c r="L9" s="1"/>
  <c r="L13" s="1"/>
  <c r="K7"/>
  <c r="K9" s="1"/>
  <c r="I7"/>
  <c r="I9" s="1"/>
  <c r="I13" s="1"/>
  <c r="H7"/>
  <c r="J7" s="1"/>
  <c r="F7"/>
  <c r="F9" s="1"/>
  <c r="F13" s="1"/>
  <c r="E7"/>
  <c r="E9" s="1"/>
  <c r="C7"/>
  <c r="C9" s="1"/>
  <c r="C13" s="1"/>
  <c r="B7"/>
  <c r="P7" s="1"/>
  <c r="Q7" s="1"/>
  <c r="Q6"/>
  <c r="P6"/>
  <c r="J6"/>
  <c r="G6"/>
  <c r="D6"/>
  <c r="P5"/>
  <c r="Q5" s="1"/>
  <c r="M5"/>
  <c r="G5"/>
  <c r="D5"/>
  <c r="H4"/>
  <c r="N4" s="1"/>
  <c r="E4"/>
  <c r="P4" s="1"/>
  <c r="C4"/>
  <c r="I4" s="1"/>
  <c r="O4" s="1"/>
  <c r="G9" l="1"/>
  <c r="E13"/>
  <c r="G13" s="1"/>
  <c r="M9"/>
  <c r="K13"/>
  <c r="M13" s="1"/>
  <c r="K4"/>
  <c r="G7"/>
  <c r="M7"/>
  <c r="B9"/>
  <c r="H9"/>
  <c r="D12"/>
  <c r="F4"/>
  <c r="L4" s="1"/>
  <c r="D7"/>
  <c r="H13" l="1"/>
  <c r="J13" s="1"/>
  <c r="J9"/>
  <c r="B13"/>
  <c r="D13" s="1"/>
  <c r="P9"/>
  <c r="D9"/>
  <c r="P13" l="1"/>
  <c r="Q9"/>
  <c r="C20" l="1"/>
  <c r="C19"/>
  <c r="C21"/>
  <c r="C23"/>
  <c r="C22"/>
  <c r="Q13"/>
</calcChain>
</file>

<file path=xl/sharedStrings.xml><?xml version="1.0" encoding="utf-8"?>
<sst xmlns="http://schemas.openxmlformats.org/spreadsheetml/2006/main" count="30" uniqueCount="25">
  <si>
    <t>ITAIPU</t>
  </si>
  <si>
    <t>N</t>
  </si>
  <si>
    <t>SUL</t>
  </si>
  <si>
    <t>Norte</t>
  </si>
  <si>
    <t>Nordeste</t>
  </si>
  <si>
    <t>Total</t>
  </si>
  <si>
    <t>Sistema</t>
  </si>
  <si>
    <t>Hidráulica</t>
  </si>
  <si>
    <t>Térmica</t>
  </si>
  <si>
    <t>S/SE/CO</t>
  </si>
  <si>
    <t>NE</t>
  </si>
  <si>
    <t>N+NE</t>
  </si>
  <si>
    <t>Itaipu</t>
  </si>
  <si>
    <t>SE/CO</t>
  </si>
  <si>
    <t>S/SE/CO+IT</t>
  </si>
  <si>
    <t>Sul</t>
  </si>
  <si>
    <t>Var% = Variação em relação ao ano anterior, em percentual.</t>
  </si>
  <si>
    <t>var %</t>
  </si>
  <si>
    <t>Produção por Subsistema em GWh e Taxa de Crescimento em %</t>
  </si>
  <si>
    <t>Produção por Subsistema em %</t>
  </si>
  <si>
    <t>Sudeste/Centro-Oeste</t>
  </si>
  <si>
    <t>Outras</t>
  </si>
  <si>
    <t>Eólica</t>
  </si>
  <si>
    <t>Gráfico</t>
  </si>
  <si>
    <t>Biomassa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</si>
</sst>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[$-416]mmm\-yy;@"/>
    <numFmt numFmtId="169" formatCode="#,##0;[Red]#,##0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6" fontId="0" fillId="0" borderId="0" xfId="0" applyNumberFormat="1"/>
    <xf numFmtId="4" fontId="0" fillId="0" borderId="0" xfId="0" applyNumberFormat="1"/>
    <xf numFmtId="0" fontId="6" fillId="0" borderId="0" xfId="0" applyFont="1"/>
    <xf numFmtId="166" fontId="6" fillId="0" borderId="0" xfId="0" applyNumberFormat="1" applyFont="1"/>
    <xf numFmtId="166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167" fontId="2" fillId="0" borderId="0" xfId="9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8" fontId="0" fillId="0" borderId="0" xfId="0" applyNumberFormat="1"/>
    <xf numFmtId="168" fontId="6" fillId="0" borderId="0" xfId="0" applyNumberFormat="1" applyFont="1"/>
    <xf numFmtId="169" fontId="0" fillId="0" borderId="0" xfId="0" applyNumberFormat="1"/>
    <xf numFmtId="166" fontId="7" fillId="0" borderId="0" xfId="0" applyNumberFormat="1" applyFont="1"/>
    <xf numFmtId="4" fontId="2" fillId="2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vertical="center"/>
    </xf>
    <xf numFmtId="164" fontId="2" fillId="0" borderId="0" xfId="11" applyFont="1" applyBorder="1" applyAlignment="1">
      <alignment vertical="center"/>
    </xf>
    <xf numFmtId="164" fontId="2" fillId="2" borderId="0" xfId="11" applyFont="1" applyFill="1" applyBorder="1" applyAlignment="1">
      <alignment vertical="center"/>
    </xf>
    <xf numFmtId="164" fontId="2" fillId="2" borderId="6" xfId="11" applyFont="1" applyFill="1" applyBorder="1" applyAlignment="1">
      <alignment vertical="center"/>
    </xf>
    <xf numFmtId="164" fontId="2" fillId="3" borderId="12" xfId="1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8" fillId="4" borderId="3" xfId="0" quotePrefix="1" applyFont="1" applyFill="1" applyBorder="1" applyAlignment="1">
      <alignment horizontal="center" vertical="center"/>
    </xf>
    <xf numFmtId="0" fontId="8" fillId="4" borderId="5" xfId="0" quotePrefix="1" applyFont="1" applyFill="1" applyBorder="1" applyAlignment="1">
      <alignment horizontal="center" vertical="center"/>
    </xf>
    <xf numFmtId="0" fontId="8" fillId="4" borderId="3" xfId="11" quotePrefix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11" quotePrefix="1" applyNumberFormat="1" applyFont="1" applyFill="1" applyBorder="1" applyAlignment="1">
      <alignment horizontal="center" vertical="center"/>
    </xf>
    <xf numFmtId="164" fontId="2" fillId="0" borderId="17" xfId="11" applyFont="1" applyBorder="1" applyAlignment="1">
      <alignment vertical="center"/>
    </xf>
    <xf numFmtId="164" fontId="2" fillId="0" borderId="18" xfId="11" applyFont="1" applyBorder="1" applyAlignment="1">
      <alignment vertical="center"/>
    </xf>
    <xf numFmtId="164" fontId="2" fillId="2" borderId="18" xfId="11" applyFont="1" applyFill="1" applyBorder="1" applyAlignment="1">
      <alignment vertical="center"/>
    </xf>
    <xf numFmtId="164" fontId="2" fillId="2" borderId="19" xfId="11" applyFont="1" applyFill="1" applyBorder="1" applyAlignment="1">
      <alignment vertical="center"/>
    </xf>
    <xf numFmtId="164" fontId="2" fillId="3" borderId="14" xfId="11" applyFont="1" applyFill="1" applyBorder="1" applyAlignment="1">
      <alignment vertical="center"/>
    </xf>
    <xf numFmtId="164" fontId="2" fillId="3" borderId="15" xfId="11" applyFont="1" applyFill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2" borderId="18" xfId="0" applyNumberFormat="1" applyFont="1" applyFill="1" applyBorder="1" applyAlignment="1">
      <alignment vertical="center"/>
    </xf>
    <xf numFmtId="4" fontId="2" fillId="2" borderId="19" xfId="0" applyNumberFormat="1" applyFont="1" applyFill="1" applyBorder="1" applyAlignment="1">
      <alignment vertical="center"/>
    </xf>
    <xf numFmtId="0" fontId="13" fillId="5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plotArea>
      <c:layout>
        <c:manualLayout>
          <c:layoutTarget val="inner"/>
          <c:xMode val="edge"/>
          <c:yMode val="edge"/>
          <c:x val="0.22703260256329891"/>
          <c:y val="4.4313066892740824E-2"/>
          <c:w val="0.59479880036078425"/>
          <c:h val="0.9546294567125653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rgbClr val="FF9933"/>
              </a:solidFill>
            </c:spPr>
          </c:dPt>
          <c:dPt>
            <c:idx val="4"/>
            <c:spPr>
              <a:solidFill>
                <a:schemeClr val="bg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.23611631050326734"/>
                  <c:y val="-0.14102384801341938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-8.5025387942579567E-3"/>
                  <c:y val="0.13605425773521784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0.13072316651703139"/>
                  <c:y val="0.11450312495167034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0.13861233637930143"/>
                  <c:y val="-9.2496370914529544E-2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8.7908127819910989E-2"/>
                  <c:y val="-0.14406606741341341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eparator>
</c:separator>
          </c:dLbls>
          <c:cat>
            <c:strRef>
              <c:f>'6a'!$B$19:$B$23</c:f>
              <c:strCache>
                <c:ptCount val="5"/>
                <c:pt idx="0">
                  <c:v>Sudeste/Centro-Oeste</c:v>
                </c:pt>
                <c:pt idx="1">
                  <c:v>Itaipu</c:v>
                </c:pt>
                <c:pt idx="2">
                  <c:v>Sul</c:v>
                </c:pt>
                <c:pt idx="3">
                  <c:v>Nordeste</c:v>
                </c:pt>
                <c:pt idx="4">
                  <c:v>Norte</c:v>
                </c:pt>
              </c:strCache>
            </c:strRef>
          </c:cat>
          <c:val>
            <c:numRef>
              <c:f>'6a'!$C$19:$C$23</c:f>
              <c:numCache>
                <c:formatCode>0.0%</c:formatCode>
                <c:ptCount val="5"/>
                <c:pt idx="0">
                  <c:v>0.43553289972100817</c:v>
                </c:pt>
                <c:pt idx="1">
                  <c:v>0.168790850757252</c:v>
                </c:pt>
                <c:pt idx="2">
                  <c:v>0.17450269269425439</c:v>
                </c:pt>
                <c:pt idx="3">
                  <c:v>0.11475890189149661</c:v>
                </c:pt>
                <c:pt idx="4">
                  <c:v>0.10641465493598896</c:v>
                </c:pt>
              </c:numCache>
            </c:numRef>
          </c:val>
        </c:ser>
        <c:firstSliceAng val="160"/>
      </c:pieChart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0.00263</cdr:x>
      <cdr:y>0.00211</cdr:y>
    </cdr:from>
    <cdr:to>
      <cdr:x>0.40924</cdr:x>
      <cdr:y>0.05913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400" y="12700"/>
          <a:ext cx="39243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Produção por Subsistema</a:t>
          </a:r>
          <a:r>
            <a:rPr lang="pt-BR" sz="1800" b="1" baseline="0">
              <a:latin typeface="Arial" pitchFamily="34" charset="0"/>
              <a:cs typeface="Arial" pitchFamily="34" charset="0"/>
            </a:rPr>
            <a:t> - em %</a:t>
          </a:r>
          <a:endParaRPr lang="pt-BR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392108</xdr:colOff>
      <xdr:row>26</xdr:row>
      <xdr:rowOff>12699</xdr:rowOff>
    </xdr:from>
    <xdr:to>
      <xdr:col>1</xdr:col>
      <xdr:colOff>393696</xdr:colOff>
      <xdr:row>29</xdr:row>
      <xdr:rowOff>793</xdr:rowOff>
    </xdr:to>
    <xdr:cxnSp macro="">
      <xdr:nvCxnSpPr>
        <xdr:cNvPr id="3" name="Conector de seta reta 2"/>
        <xdr:cNvCxnSpPr/>
      </xdr:nvCxnSpPr>
      <xdr:spPr bwMode="auto">
        <a:xfrm rot="5400000">
          <a:off x="934636" y="5828109"/>
          <a:ext cx="488157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zoomScale="80" zoomScaleNormal="80" workbookViewId="0">
      <selection activeCell="B15" sqref="B15"/>
    </sheetView>
  </sheetViews>
  <sheetFormatPr defaultRowHeight="13.2"/>
  <cols>
    <col min="1" max="1" width="11.88671875" customWidth="1"/>
    <col min="2" max="3" width="12.44140625" customWidth="1"/>
    <col min="4" max="4" width="8.6640625" customWidth="1"/>
    <col min="5" max="5" width="12.88671875" customWidth="1"/>
    <col min="6" max="6" width="11.6640625" customWidth="1"/>
    <col min="7" max="7" width="8.6640625" customWidth="1"/>
    <col min="8" max="8" width="10" customWidth="1"/>
    <col min="9" max="9" width="10.109375" bestFit="1" customWidth="1"/>
    <col min="10" max="10" width="7.6640625" bestFit="1" customWidth="1"/>
    <col min="11" max="11" width="11.33203125" customWidth="1"/>
    <col min="12" max="12" width="8.6640625" customWidth="1"/>
    <col min="13" max="13" width="7.6640625" bestFit="1" customWidth="1"/>
    <col min="14" max="14" width="10.33203125" customWidth="1"/>
    <col min="15" max="15" width="10.109375" bestFit="1" customWidth="1"/>
    <col min="16" max="16" width="11.6640625" customWidth="1"/>
    <col min="17" max="17" width="7.6640625" customWidth="1"/>
    <col min="19" max="19" width="10.6640625" bestFit="1" customWidth="1"/>
    <col min="21" max="21" width="10" customWidth="1"/>
  </cols>
  <sheetData>
    <row r="1" spans="1:23" ht="21" customHeight="1">
      <c r="A1" s="1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5"/>
    </row>
    <row r="2" spans="1:23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3" s="1" customFormat="1" ht="18" customHeight="1">
      <c r="A3" s="60" t="s">
        <v>6</v>
      </c>
      <c r="B3" s="60" t="s">
        <v>7</v>
      </c>
      <c r="C3" s="60"/>
      <c r="D3" s="60"/>
      <c r="E3" s="60" t="s">
        <v>8</v>
      </c>
      <c r="F3" s="60"/>
      <c r="G3" s="60"/>
      <c r="H3" s="60" t="s">
        <v>22</v>
      </c>
      <c r="I3" s="60"/>
      <c r="J3" s="60"/>
      <c r="K3" s="60" t="s">
        <v>24</v>
      </c>
      <c r="L3" s="60"/>
      <c r="M3" s="60"/>
      <c r="N3" s="61" t="s">
        <v>21</v>
      </c>
      <c r="O3" s="62"/>
      <c r="P3" s="60" t="s">
        <v>5</v>
      </c>
      <c r="Q3" s="60"/>
    </row>
    <row r="4" spans="1:23" s="1" customFormat="1" ht="18" customHeight="1">
      <c r="A4" s="60"/>
      <c r="B4" s="47">
        <v>2013</v>
      </c>
      <c r="C4" s="47">
        <f>B4-1</f>
        <v>2012</v>
      </c>
      <c r="D4" s="44" t="s">
        <v>17</v>
      </c>
      <c r="E4" s="37">
        <f>B4</f>
        <v>2013</v>
      </c>
      <c r="F4" s="37">
        <f>C4</f>
        <v>2012</v>
      </c>
      <c r="G4" s="45" t="s">
        <v>17</v>
      </c>
      <c r="H4" s="44">
        <f>B4</f>
        <v>2013</v>
      </c>
      <c r="I4" s="45">
        <f>C4</f>
        <v>2012</v>
      </c>
      <c r="J4" s="44" t="s">
        <v>17</v>
      </c>
      <c r="K4" s="44">
        <f>E4</f>
        <v>2013</v>
      </c>
      <c r="L4" s="45">
        <f>F4</f>
        <v>2012</v>
      </c>
      <c r="M4" s="44" t="s">
        <v>17</v>
      </c>
      <c r="N4" s="46">
        <f>H4</f>
        <v>2013</v>
      </c>
      <c r="O4" s="48">
        <f>I4</f>
        <v>2012</v>
      </c>
      <c r="P4" s="47">
        <f>E4</f>
        <v>2013</v>
      </c>
      <c r="Q4" s="44" t="s">
        <v>17</v>
      </c>
      <c r="R4" s="6"/>
    </row>
    <row r="5" spans="1:23" ht="18" customHeight="1">
      <c r="A5" s="25" t="s">
        <v>13</v>
      </c>
      <c r="B5" s="39">
        <v>168571.6</v>
      </c>
      <c r="C5" s="39">
        <v>202874.64</v>
      </c>
      <c r="D5" s="26">
        <f t="shared" ref="D5:D13" si="0">(B5-C5)/C5*100</f>
        <v>-16.908490878899407</v>
      </c>
      <c r="E5" s="49">
        <v>53924.36</v>
      </c>
      <c r="F5" s="49">
        <v>41979.12</v>
      </c>
      <c r="G5" s="38">
        <f>(E5-F5)/F5*100</f>
        <v>28.455193915451293</v>
      </c>
      <c r="H5" s="49"/>
      <c r="I5" s="49"/>
      <c r="J5" s="26"/>
      <c r="K5" s="50">
        <v>3825.85</v>
      </c>
      <c r="L5" s="50">
        <v>648.37</v>
      </c>
      <c r="M5" s="26">
        <f>(K5-L5)/L5*100</f>
        <v>490.07202677483536</v>
      </c>
      <c r="N5" s="49">
        <v>2789.17</v>
      </c>
      <c r="O5" s="49">
        <v>4461.2299999999996</v>
      </c>
      <c r="P5" s="55">
        <f t="shared" ref="P5:P12" si="1">B5+E5+H5+K5+N5</f>
        <v>229110.98000000004</v>
      </c>
      <c r="Q5" s="9">
        <f t="shared" ref="Q5:Q13" si="2">(P5-C5-F5-I5-L5-O5)/(C5+F5+I5+L5)*100</f>
        <v>-8.4937674471500415</v>
      </c>
      <c r="R5" s="2"/>
      <c r="S5" s="2"/>
      <c r="T5" s="2"/>
      <c r="U5" s="2"/>
      <c r="V5" s="2"/>
      <c r="W5" s="2"/>
    </row>
    <row r="6" spans="1:23" ht="18" customHeight="1">
      <c r="A6" s="25" t="s">
        <v>2</v>
      </c>
      <c r="B6" s="39">
        <v>78865.710000000006</v>
      </c>
      <c r="C6" s="39">
        <v>53811.72</v>
      </c>
      <c r="D6" s="26">
        <f t="shared" si="0"/>
        <v>46.558612138768289</v>
      </c>
      <c r="E6" s="50">
        <v>12074.22</v>
      </c>
      <c r="F6" s="50">
        <v>10425.19</v>
      </c>
      <c r="G6" s="27">
        <f>(E6-F6)/F6*100</f>
        <v>15.817745288095455</v>
      </c>
      <c r="H6" s="50">
        <v>845.43</v>
      </c>
      <c r="I6" s="50">
        <v>913</v>
      </c>
      <c r="J6" s="26">
        <f>(H6-I6)/I6*100</f>
        <v>-7.4008762322015391</v>
      </c>
      <c r="K6" s="50">
        <v>11.34</v>
      </c>
      <c r="L6" s="50">
        <v>48.59</v>
      </c>
      <c r="M6" s="26"/>
      <c r="N6" s="50"/>
      <c r="O6" s="39"/>
      <c r="P6" s="56">
        <f t="shared" si="1"/>
        <v>91796.7</v>
      </c>
      <c r="Q6" s="9">
        <f t="shared" si="2"/>
        <v>40.795723828002167</v>
      </c>
      <c r="R6" s="2"/>
      <c r="S6" s="2"/>
      <c r="T6" s="2"/>
      <c r="U6" s="2"/>
      <c r="V6" s="2"/>
      <c r="W6" s="2"/>
    </row>
    <row r="7" spans="1:23" ht="18" customHeight="1">
      <c r="A7" s="28" t="s">
        <v>9</v>
      </c>
      <c r="B7" s="40">
        <f>B5+B6</f>
        <v>247437.31</v>
      </c>
      <c r="C7" s="40">
        <f>C5+C6</f>
        <v>256686.36000000002</v>
      </c>
      <c r="D7" s="29">
        <f t="shared" si="0"/>
        <v>-3.6032495065183898</v>
      </c>
      <c r="E7" s="51">
        <f>E5+E6</f>
        <v>65998.58</v>
      </c>
      <c r="F7" s="40">
        <f>F5+F6</f>
        <v>52404.310000000005</v>
      </c>
      <c r="G7" s="24">
        <f>(E7-F7)/F7*100</f>
        <v>25.941129651358818</v>
      </c>
      <c r="H7" s="51">
        <f>H5+H6</f>
        <v>845.43</v>
      </c>
      <c r="I7" s="40">
        <f>I5+I6</f>
        <v>913</v>
      </c>
      <c r="J7" s="29">
        <f>(H7-I7)/I7*100</f>
        <v>-7.4008762322015391</v>
      </c>
      <c r="K7" s="51">
        <f>K5+K6</f>
        <v>3837.19</v>
      </c>
      <c r="L7" s="40">
        <f>L5+L6</f>
        <v>696.96</v>
      </c>
      <c r="M7" s="29">
        <f>(K7-L7)/L7*100</f>
        <v>450.56100780532597</v>
      </c>
      <c r="N7" s="51">
        <f>N5+N6</f>
        <v>2789.17</v>
      </c>
      <c r="O7" s="40">
        <f>O5+O6</f>
        <v>4461.2299999999996</v>
      </c>
      <c r="P7" s="57">
        <f t="shared" si="1"/>
        <v>320907.68</v>
      </c>
      <c r="Q7" s="14">
        <f t="shared" si="2"/>
        <v>1.8493107014298533</v>
      </c>
      <c r="R7" s="2"/>
      <c r="S7" s="2"/>
      <c r="T7" s="2"/>
      <c r="U7" s="2"/>
      <c r="V7" s="2"/>
      <c r="W7" s="2"/>
    </row>
    <row r="8" spans="1:23" ht="18" customHeight="1">
      <c r="A8" s="25" t="s">
        <v>0</v>
      </c>
      <c r="B8" s="39">
        <v>88792</v>
      </c>
      <c r="C8" s="39">
        <v>89205</v>
      </c>
      <c r="D8" s="26">
        <f t="shared" si="0"/>
        <v>-0.46297853259346444</v>
      </c>
      <c r="E8" s="50"/>
      <c r="F8" s="39"/>
      <c r="G8" s="27"/>
      <c r="H8" s="50"/>
      <c r="I8" s="39"/>
      <c r="J8" s="26"/>
      <c r="K8" s="50"/>
      <c r="L8" s="39"/>
      <c r="M8" s="26"/>
      <c r="N8" s="50"/>
      <c r="O8" s="39"/>
      <c r="P8" s="56">
        <f t="shared" si="1"/>
        <v>88792</v>
      </c>
      <c r="Q8" s="9">
        <f t="shared" si="2"/>
        <v>-0.46297853259346444</v>
      </c>
      <c r="R8" s="2"/>
      <c r="S8" s="22"/>
      <c r="T8" s="2"/>
      <c r="U8" s="2"/>
      <c r="V8" s="2"/>
      <c r="W8" s="2"/>
    </row>
    <row r="9" spans="1:23" ht="18" customHeight="1">
      <c r="A9" s="28" t="s">
        <v>14</v>
      </c>
      <c r="B9" s="40">
        <f>B7+B8</f>
        <v>336229.31</v>
      </c>
      <c r="C9" s="40">
        <f>C7+C8</f>
        <v>345891.36</v>
      </c>
      <c r="D9" s="29">
        <f t="shared" si="0"/>
        <v>-2.7933770881122872</v>
      </c>
      <c r="E9" s="51">
        <f>E7+E8</f>
        <v>65998.58</v>
      </c>
      <c r="F9" s="40">
        <f>F7+F8</f>
        <v>52404.310000000005</v>
      </c>
      <c r="G9" s="24">
        <f>(E9-F9)/F9*100</f>
        <v>25.941129651358818</v>
      </c>
      <c r="H9" s="51">
        <f>H7+H8</f>
        <v>845.43</v>
      </c>
      <c r="I9" s="40">
        <f>I7+I8</f>
        <v>913</v>
      </c>
      <c r="J9" s="29">
        <f>(H9-I9)/I9*100</f>
        <v>-7.4008762322015391</v>
      </c>
      <c r="K9" s="51">
        <f>K7+K8</f>
        <v>3837.19</v>
      </c>
      <c r="L9" s="40">
        <f>L7+L8</f>
        <v>696.96</v>
      </c>
      <c r="M9" s="29">
        <f>(K9-L9)/L9*100</f>
        <v>450.56100780532597</v>
      </c>
      <c r="N9" s="51">
        <f>N7+N8</f>
        <v>2789.17</v>
      </c>
      <c r="O9" s="40">
        <f>O7+O8</f>
        <v>4461.2299999999996</v>
      </c>
      <c r="P9" s="57">
        <f>B9+E9+H9+K9+N9</f>
        <v>409699.68</v>
      </c>
      <c r="Q9" s="14">
        <f t="shared" si="2"/>
        <v>1.3335196106141349</v>
      </c>
      <c r="R9" s="2"/>
      <c r="S9" s="3"/>
      <c r="T9" s="2"/>
      <c r="U9" s="2"/>
      <c r="V9" s="2"/>
      <c r="W9" s="2"/>
    </row>
    <row r="10" spans="1:23" ht="18" customHeight="1">
      <c r="A10" s="25" t="s">
        <v>10</v>
      </c>
      <c r="B10" s="39">
        <v>34237.19</v>
      </c>
      <c r="C10" s="39">
        <v>51766.63</v>
      </c>
      <c r="D10" s="26">
        <f t="shared" si="0"/>
        <v>-33.862432227093002</v>
      </c>
      <c r="E10" s="50">
        <v>23280.720000000001</v>
      </c>
      <c r="F10" s="50">
        <v>10809.01</v>
      </c>
      <c r="G10" s="27">
        <f>(E10-F10)/F10*100</f>
        <v>115.38253734615844</v>
      </c>
      <c r="H10" s="50">
        <v>2850.72</v>
      </c>
      <c r="I10" s="50">
        <v>2284</v>
      </c>
      <c r="J10" s="26">
        <f>(H10-I10)/I10*100</f>
        <v>24.812609457092812</v>
      </c>
      <c r="K10" s="50"/>
      <c r="L10" s="50"/>
      <c r="M10" s="26"/>
      <c r="N10" s="50"/>
      <c r="O10" s="39"/>
      <c r="P10" s="56">
        <f>B10+E10+H10+K10+N10</f>
        <v>60368.630000000005</v>
      </c>
      <c r="Q10" s="9">
        <f t="shared" si="2"/>
        <v>-6.924198160828511</v>
      </c>
      <c r="R10" s="2"/>
      <c r="S10" s="20"/>
      <c r="T10" s="2"/>
      <c r="U10" s="2"/>
      <c r="V10" s="2"/>
      <c r="W10" s="2"/>
    </row>
    <row r="11" spans="1:23" ht="18" customHeight="1">
      <c r="A11" s="25" t="s">
        <v>1</v>
      </c>
      <c r="B11" s="39">
        <v>44703.91</v>
      </c>
      <c r="C11" s="39">
        <v>43446.11</v>
      </c>
      <c r="D11" s="26">
        <f t="shared" si="0"/>
        <v>2.8950808254179785</v>
      </c>
      <c r="E11" s="50">
        <v>11275.25</v>
      </c>
      <c r="F11" s="50">
        <v>511.92</v>
      </c>
      <c r="G11" s="27"/>
      <c r="H11" s="50"/>
      <c r="I11" s="39"/>
      <c r="J11" s="26"/>
      <c r="K11" s="50"/>
      <c r="L11" s="39"/>
      <c r="M11" s="26"/>
      <c r="N11" s="50"/>
      <c r="O11" s="39"/>
      <c r="P11" s="56">
        <f>B11+E11+H11+K11+N11</f>
        <v>55979.16</v>
      </c>
      <c r="Q11" s="9">
        <f t="shared" si="2"/>
        <v>27.34683515162077</v>
      </c>
      <c r="R11" s="2"/>
      <c r="S11" s="20"/>
      <c r="T11" s="2"/>
      <c r="U11" s="2"/>
      <c r="V11" s="2"/>
      <c r="W11" s="2"/>
    </row>
    <row r="12" spans="1:23" ht="18" customHeight="1">
      <c r="A12" s="28" t="s">
        <v>11</v>
      </c>
      <c r="B12" s="41">
        <f>SUM(B10:B11)</f>
        <v>78941.100000000006</v>
      </c>
      <c r="C12" s="41">
        <f>C10+C11</f>
        <v>95212.739999999991</v>
      </c>
      <c r="D12" s="30">
        <f t="shared" si="0"/>
        <v>-17.089771809948946</v>
      </c>
      <c r="E12" s="52">
        <f>E10+E11</f>
        <v>34555.97</v>
      </c>
      <c r="F12" s="41">
        <f>F10+F11</f>
        <v>11320.93</v>
      </c>
      <c r="G12" s="31">
        <f>(E12-F12)/F12*100</f>
        <v>205.23967553902372</v>
      </c>
      <c r="H12" s="41">
        <f>H10+H11</f>
        <v>2850.72</v>
      </c>
      <c r="I12" s="41">
        <f>I10+I11</f>
        <v>2284</v>
      </c>
      <c r="J12" s="31">
        <f>(H12-I12)/I12*100</f>
        <v>24.812609457092812</v>
      </c>
      <c r="K12" s="41"/>
      <c r="L12" s="41"/>
      <c r="M12" s="30"/>
      <c r="N12" s="52"/>
      <c r="O12" s="41"/>
      <c r="P12" s="58">
        <f t="shared" si="1"/>
        <v>116347.79000000001</v>
      </c>
      <c r="Q12" s="34">
        <f t="shared" si="2"/>
        <v>6.9199423218674116</v>
      </c>
      <c r="R12" s="2"/>
      <c r="S12" s="20"/>
      <c r="T12" s="2"/>
      <c r="U12" s="2"/>
      <c r="V12" s="2"/>
      <c r="W12" s="2"/>
    </row>
    <row r="13" spans="1:23" ht="18" customHeight="1" thickBot="1">
      <c r="A13" s="32" t="s">
        <v>6</v>
      </c>
      <c r="B13" s="42">
        <f>B9+B12</f>
        <v>415170.41000000003</v>
      </c>
      <c r="C13" s="42">
        <f>C9+C12</f>
        <v>441104.1</v>
      </c>
      <c r="D13" s="33">
        <f t="shared" si="0"/>
        <v>-5.8792675017076341</v>
      </c>
      <c r="E13" s="42">
        <f>E9+E12</f>
        <v>100554.55</v>
      </c>
      <c r="F13" s="53">
        <f>F9+F12</f>
        <v>63725.240000000005</v>
      </c>
      <c r="G13" s="33">
        <f>(E13-F13)/F13*100</f>
        <v>57.793913369333715</v>
      </c>
      <c r="H13" s="42">
        <f>H9+H12</f>
        <v>3696.1499999999996</v>
      </c>
      <c r="I13" s="54">
        <f>I9+I12</f>
        <v>3197</v>
      </c>
      <c r="J13" s="33">
        <f>(H13-I13)/I13*100</f>
        <v>15.613074757585224</v>
      </c>
      <c r="K13" s="42">
        <f>K9+K12</f>
        <v>3837.19</v>
      </c>
      <c r="L13" s="54">
        <f>L9+L12</f>
        <v>696.96</v>
      </c>
      <c r="M13" s="33">
        <f>(K13-L13)/L13*100</f>
        <v>450.56100780532597</v>
      </c>
      <c r="N13" s="42">
        <f>N9+N12</f>
        <v>2789.17</v>
      </c>
      <c r="O13" s="54">
        <f>O9+O12</f>
        <v>4461.2299999999996</v>
      </c>
      <c r="P13" s="36">
        <f>P9+P12</f>
        <v>526047.47</v>
      </c>
      <c r="Q13" s="36">
        <f t="shared" si="2"/>
        <v>2.5284747130709349</v>
      </c>
      <c r="R13" s="2"/>
      <c r="S13" s="3"/>
      <c r="T13" s="2"/>
      <c r="U13" s="2"/>
      <c r="V13" s="2"/>
      <c r="W13" s="2"/>
    </row>
    <row r="14" spans="1:23" s="4" customFormat="1" ht="18" customHeight="1">
      <c r="A14" s="43" t="s">
        <v>16</v>
      </c>
      <c r="B14" s="10"/>
      <c r="C14" s="10"/>
      <c r="D14" s="11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2"/>
      <c r="R14" s="5"/>
      <c r="S14" s="21"/>
      <c r="T14" s="5"/>
      <c r="U14" s="5"/>
      <c r="V14" s="5"/>
      <c r="W14" s="5"/>
    </row>
    <row r="15" spans="1:23">
      <c r="A15" s="13"/>
      <c r="B15" s="2"/>
      <c r="C15" s="2"/>
      <c r="D15" s="7"/>
      <c r="E15" s="23"/>
      <c r="F15" s="7"/>
      <c r="G15" s="3"/>
      <c r="H15" s="2"/>
      <c r="P15" s="23"/>
      <c r="R15" s="2"/>
      <c r="S15" s="20"/>
      <c r="T15" s="2"/>
      <c r="U15" s="3"/>
      <c r="V15" s="3"/>
    </row>
    <row r="16" spans="1:23">
      <c r="A16" s="2"/>
      <c r="B16" s="16"/>
      <c r="C16" s="16"/>
      <c r="D16" s="2"/>
      <c r="E16" s="16"/>
      <c r="F16" s="16"/>
      <c r="O16" s="3"/>
      <c r="P16" s="3"/>
      <c r="S16" s="20"/>
      <c r="T16" s="3"/>
      <c r="U16" s="3"/>
      <c r="V16" s="3"/>
    </row>
    <row r="17" spans="1:22" ht="15.6">
      <c r="A17" s="15" t="s">
        <v>19</v>
      </c>
      <c r="B17" s="2"/>
      <c r="C17" s="3"/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R17" s="2"/>
      <c r="S17" s="20"/>
      <c r="T17" s="3"/>
      <c r="U17" s="3"/>
      <c r="V17" s="3"/>
    </row>
    <row r="18" spans="1:22">
      <c r="B18" s="2"/>
      <c r="C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T18" s="2"/>
      <c r="U18" s="2"/>
      <c r="V18" s="2"/>
    </row>
    <row r="19" spans="1:22" ht="18" customHeight="1">
      <c r="B19" s="18" t="s">
        <v>20</v>
      </c>
      <c r="C19" s="17">
        <f>P5/$P$13</f>
        <v>0.43553289972100817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22" ht="18" customHeight="1">
      <c r="B20" s="18" t="s">
        <v>12</v>
      </c>
      <c r="C20" s="17">
        <f>P8/$P$13</f>
        <v>0.168790850757252</v>
      </c>
      <c r="E20" s="3"/>
      <c r="F20" s="3"/>
    </row>
    <row r="21" spans="1:22" ht="18" customHeight="1">
      <c r="B21" s="18" t="s">
        <v>15</v>
      </c>
      <c r="C21" s="17">
        <f>P6/$P$13</f>
        <v>0.17450269269425439</v>
      </c>
      <c r="R21" s="6"/>
    </row>
    <row r="22" spans="1:22" ht="18" customHeight="1">
      <c r="B22" s="18" t="s">
        <v>4</v>
      </c>
      <c r="C22" s="17">
        <f>P10/$P$13</f>
        <v>0.11475890189149661</v>
      </c>
      <c r="G22" s="3"/>
      <c r="H22" s="3"/>
      <c r="I22" s="3"/>
      <c r="J22" s="3"/>
      <c r="K22" s="3"/>
      <c r="L22" s="3"/>
      <c r="M22" s="3"/>
      <c r="N22" s="3"/>
      <c r="O22" s="3"/>
    </row>
    <row r="23" spans="1:22" ht="18" customHeight="1">
      <c r="B23" s="18" t="s">
        <v>3</v>
      </c>
      <c r="C23" s="17">
        <f>P11/$P$13</f>
        <v>0.10641465493598896</v>
      </c>
    </row>
    <row r="26" spans="1:22" ht="15.6">
      <c r="A26" s="59" t="s">
        <v>23</v>
      </c>
      <c r="B26" s="59"/>
    </row>
    <row r="27" spans="1:22">
      <c r="G27" s="3"/>
      <c r="H27" s="3"/>
      <c r="I27" s="3"/>
      <c r="J27" s="3"/>
      <c r="K27" s="3"/>
      <c r="L27" s="3"/>
      <c r="M27" s="3"/>
      <c r="N27" s="3"/>
      <c r="O27" s="3"/>
    </row>
  </sheetData>
  <mergeCells count="8">
    <mergeCell ref="A26:B26"/>
    <mergeCell ref="A3:A4"/>
    <mergeCell ref="P3:Q3"/>
    <mergeCell ref="B3:D3"/>
    <mergeCell ref="E3:G3"/>
    <mergeCell ref="H3:J3"/>
    <mergeCell ref="K3:M3"/>
    <mergeCell ref="N3:O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51706-23D0-46EC-A899-0F58FBA1816E}"/>
</file>

<file path=customXml/itemProps2.xml><?xml version="1.0" encoding="utf-8"?>
<ds:datastoreItem xmlns:ds="http://schemas.openxmlformats.org/officeDocument/2006/customXml" ds:itemID="{A45080DF-CE3D-40A6-963D-99B4396C0865}"/>
</file>

<file path=customXml/itemProps3.xml><?xml version="1.0" encoding="utf-8"?>
<ds:datastoreItem xmlns:ds="http://schemas.openxmlformats.org/officeDocument/2006/customXml" ds:itemID="{BA253240-B94D-4882-8672-1C1165623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6a</vt:lpstr>
      <vt:lpstr>6b</vt:lpstr>
      <vt:lpstr>'6a'!Area_de_impressao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2014-09-23T17:36:35Z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