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L12" i="1"/>
  <c r="K12"/>
  <c r="I12"/>
  <c r="H12"/>
  <c r="J12" s="1"/>
  <c r="F12"/>
  <c r="E12"/>
  <c r="G12" s="1"/>
  <c r="C12"/>
  <c r="B12"/>
  <c r="P12" s="1"/>
  <c r="Q12" s="1"/>
  <c r="P11"/>
  <c r="Q11" s="1"/>
  <c r="D11"/>
  <c r="Q10"/>
  <c r="P10"/>
  <c r="M10"/>
  <c r="M12" s="1"/>
  <c r="J10"/>
  <c r="G10"/>
  <c r="D10"/>
  <c r="Q8"/>
  <c r="P8"/>
  <c r="D8"/>
  <c r="O7"/>
  <c r="O9" s="1"/>
  <c r="O13" s="1"/>
  <c r="N7"/>
  <c r="N9" s="1"/>
  <c r="N13" s="1"/>
  <c r="L7"/>
  <c r="L9" s="1"/>
  <c r="L13" s="1"/>
  <c r="I7"/>
  <c r="I9" s="1"/>
  <c r="I13" s="1"/>
  <c r="H7"/>
  <c r="H9" s="1"/>
  <c r="F7"/>
  <c r="F9" s="1"/>
  <c r="F13" s="1"/>
  <c r="E7"/>
  <c r="G7" s="1"/>
  <c r="C7"/>
  <c r="C9" s="1"/>
  <c r="C13" s="1"/>
  <c r="B7"/>
  <c r="B9" s="1"/>
  <c r="P6"/>
  <c r="Q6" s="1"/>
  <c r="J6"/>
  <c r="G6"/>
  <c r="D6"/>
  <c r="M5"/>
  <c r="K5"/>
  <c r="K7" s="1"/>
  <c r="G5"/>
  <c r="D5"/>
  <c r="E4"/>
  <c r="P4" s="1"/>
  <c r="C4"/>
  <c r="F4" s="1"/>
  <c r="M7" l="1"/>
  <c r="K9"/>
  <c r="D9"/>
  <c r="B13"/>
  <c r="D13" s="1"/>
  <c r="J9"/>
  <c r="H13"/>
  <c r="J13" s="1"/>
  <c r="D7"/>
  <c r="J7"/>
  <c r="P7"/>
  <c r="Q7" s="1"/>
  <c r="E9"/>
  <c r="D12"/>
  <c r="P5"/>
  <c r="Q5" l="1"/>
  <c r="E13"/>
  <c r="G13" s="1"/>
  <c r="G9"/>
  <c r="P9"/>
  <c r="K13"/>
  <c r="M13" s="1"/>
  <c r="M9"/>
  <c r="P13" l="1"/>
  <c r="Q9"/>
  <c r="P19" l="1"/>
  <c r="Q13"/>
  <c r="P15"/>
  <c r="C23"/>
  <c r="C29"/>
  <c r="C27"/>
  <c r="C25"/>
  <c r="C21"/>
</calcChain>
</file>

<file path=xl/sharedStrings.xml><?xml version="1.0" encoding="utf-8"?>
<sst xmlns="http://schemas.openxmlformats.org/spreadsheetml/2006/main" count="29" uniqueCount="24">
  <si>
    <t>Produção por Subsistema em GWh e Taxa de Crescimento em %</t>
  </si>
  <si>
    <t>Sistema</t>
  </si>
  <si>
    <t>Hidráulica</t>
  </si>
  <si>
    <t>Térmica</t>
  </si>
  <si>
    <t>Eólica</t>
  </si>
  <si>
    <t>Bio Massa</t>
  </si>
  <si>
    <t>Outras</t>
  </si>
  <si>
    <t>Total</t>
  </si>
  <si>
    <t>var %</t>
  </si>
  <si>
    <t>SE/CO</t>
  </si>
  <si>
    <t>SUL</t>
  </si>
  <si>
    <t>S/SE/CO</t>
  </si>
  <si>
    <t>ITAIPU</t>
  </si>
  <si>
    <t>S/SE/CO+IT</t>
  </si>
  <si>
    <t>NE</t>
  </si>
  <si>
    <t>N</t>
  </si>
  <si>
    <t>N+NE</t>
  </si>
  <si>
    <t>Var% = Variação em relação ao ano anterior, em percentual.</t>
  </si>
  <si>
    <t>Produção por Subsistema em %</t>
  </si>
  <si>
    <t>Sudeste/Centro-Oeste</t>
  </si>
  <si>
    <t>Itaipu</t>
  </si>
  <si>
    <t>Sul</t>
  </si>
  <si>
    <t>Nordeste</t>
  </si>
  <si>
    <t>Norte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</si>
</sst>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65" formatCode="#,##0.0"/>
    <numFmt numFmtId="166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right" vertical="center"/>
    </xf>
    <xf numFmtId="0" fontId="5" fillId="2" borderId="1" xfId="1" quotePrefix="1" applyNumberFormat="1" applyFont="1" applyFill="1" applyBorder="1" applyAlignment="1">
      <alignment horizontal="right" vertical="center"/>
    </xf>
    <xf numFmtId="0" fontId="5" fillId="2" borderId="4" xfId="1" quotePrefix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43" fontId="6" fillId="0" borderId="0" xfId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3" fontId="6" fillId="0" borderId="6" xfId="1" applyFont="1" applyBorder="1" applyAlignment="1">
      <alignment vertical="center"/>
    </xf>
    <xf numFmtId="43" fontId="6" fillId="0" borderId="7" xfId="1" applyFont="1" applyBorder="1" applyAlignment="1">
      <alignment vertical="center"/>
    </xf>
    <xf numFmtId="4" fontId="6" fillId="0" borderId="8" xfId="0" applyNumberFormat="1" applyFont="1" applyBorder="1" applyAlignment="1">
      <alignment vertical="center"/>
    </xf>
    <xf numFmtId="43" fontId="6" fillId="0" borderId="9" xfId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4" fontId="6" fillId="0" borderId="11" xfId="0" applyNumberFormat="1" applyFont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43" fontId="6" fillId="3" borderId="0" xfId="1" applyFont="1" applyFill="1" applyBorder="1" applyAlignment="1">
      <alignment vertical="center"/>
    </xf>
    <xf numFmtId="4" fontId="6" fillId="3" borderId="0" xfId="0" applyNumberFormat="1" applyFont="1" applyFill="1" applyBorder="1" applyAlignment="1">
      <alignment vertical="center"/>
    </xf>
    <xf numFmtId="43" fontId="6" fillId="3" borderId="9" xfId="1" applyFont="1" applyFill="1" applyBorder="1" applyAlignment="1">
      <alignment vertical="center"/>
    </xf>
    <xf numFmtId="4" fontId="6" fillId="3" borderId="11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4" fontId="6" fillId="3" borderId="10" xfId="0" applyNumberFormat="1" applyFont="1" applyFill="1" applyBorder="1" applyAlignment="1">
      <alignment vertical="center"/>
    </xf>
    <xf numFmtId="43" fontId="6" fillId="3" borderId="12" xfId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3" fontId="6" fillId="3" borderId="13" xfId="1" applyFont="1" applyFill="1" applyBorder="1" applyAlignment="1">
      <alignment vertical="center"/>
    </xf>
    <xf numFmtId="4" fontId="6" fillId="3" borderId="14" xfId="0" applyNumberFormat="1" applyFont="1" applyFill="1" applyBorder="1" applyAlignment="1">
      <alignment vertical="center"/>
    </xf>
    <xf numFmtId="4" fontId="6" fillId="3" borderId="13" xfId="0" applyNumberFormat="1" applyFont="1" applyFill="1" applyBorder="1" applyAlignment="1">
      <alignment vertical="center"/>
    </xf>
    <xf numFmtId="4" fontId="6" fillId="3" borderId="15" xfId="0" applyNumberFormat="1" applyFont="1" applyFill="1" applyBorder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43" fontId="6" fillId="4" borderId="17" xfId="1" applyFont="1" applyFill="1" applyBorder="1" applyAlignment="1">
      <alignment vertical="center"/>
    </xf>
    <xf numFmtId="4" fontId="6" fillId="4" borderId="17" xfId="0" applyNumberFormat="1" applyFont="1" applyFill="1" applyBorder="1" applyAlignment="1">
      <alignment vertical="center"/>
    </xf>
    <xf numFmtId="43" fontId="6" fillId="4" borderId="18" xfId="1" applyFont="1" applyFill="1" applyBorder="1" applyAlignment="1">
      <alignment vertical="center"/>
    </xf>
    <xf numFmtId="43" fontId="6" fillId="4" borderId="19" xfId="1" applyFont="1" applyFill="1" applyBorder="1" applyAlignment="1">
      <alignment vertical="center"/>
    </xf>
    <xf numFmtId="4" fontId="6" fillId="4" borderId="20" xfId="0" applyNumberFormat="1" applyFont="1" applyFill="1" applyBorder="1" applyAlignment="1">
      <alignment vertical="center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165" fontId="0" fillId="0" borderId="0" xfId="0" applyNumberFormat="1"/>
    <xf numFmtId="0" fontId="8" fillId="0" borderId="0" xfId="0" applyFont="1"/>
    <xf numFmtId="165" fontId="8" fillId="0" borderId="0" xfId="0" applyNumberFormat="1" applyFont="1"/>
    <xf numFmtId="4" fontId="0" fillId="0" borderId="0" xfId="0" applyNumberFormat="1"/>
    <xf numFmtId="4" fontId="8" fillId="0" borderId="0" xfId="0" applyNumberFormat="1" applyFont="1"/>
    <xf numFmtId="3" fontId="0" fillId="0" borderId="0" xfId="0" applyNumberFormat="1"/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166" fontId="6" fillId="0" borderId="0" xfId="2" applyNumberFormat="1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244007752126389"/>
          <c:y val="3.8997214484679701E-2"/>
          <c:w val="0.5329518411300177"/>
          <c:h val="0.89972144846796653"/>
        </c:manualLayout>
      </c:layout>
      <c:pieChart>
        <c:varyColors val="1"/>
        <c:ser>
          <c:idx val="0"/>
          <c:order val="0"/>
          <c:spPr>
            <a:solidFill>
              <a:srgbClr val="EEECE1">
                <a:lumMod val="5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ln w="12700">
                <a:noFill/>
                <a:prstDash val="solid"/>
              </a:ln>
            </c:spPr>
          </c:dPt>
          <c:dPt>
            <c:idx val="1"/>
            <c:spPr>
              <a:ln w="12700">
                <a:noFill/>
                <a:prstDash val="solid"/>
              </a:ln>
            </c:spPr>
          </c:dPt>
          <c:dPt>
            <c:idx val="2"/>
            <c:spPr>
              <a:ln w="12700">
                <a:noFill/>
                <a:prstDash val="solid"/>
              </a:ln>
            </c:spPr>
          </c:dPt>
          <c:dPt>
            <c:idx val="3"/>
            <c:spPr>
              <a:ln w="12700">
                <a:noFill/>
                <a:prstDash val="solid"/>
              </a:ln>
            </c:spPr>
          </c:dPt>
          <c:dPt>
            <c:idx val="4"/>
            <c:spPr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0.18479645100542233"/>
                  <c:y val="-0.1346878986495402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Val val="1"/>
            </c:dLbl>
            <c:dLbl>
              <c:idx val="1"/>
              <c:layout>
                <c:manualLayout>
                  <c:x val="-1.2450129127117548E-2"/>
                  <c:y val="0.1508379888268157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Val val="1"/>
            </c:dLbl>
            <c:dLbl>
              <c:idx val="2"/>
              <c:layout>
                <c:manualLayout>
                  <c:x val="-0.16230457147912689"/>
                  <c:y val="0.110279329608938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Val val="1"/>
            </c:dLbl>
            <c:dLbl>
              <c:idx val="3"/>
              <c:layout>
                <c:manualLayout>
                  <c:x val="-0.13861233637930098"/>
                  <c:y val="-9.2496370914529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Val val="1"/>
            </c:dLbl>
            <c:dLbl>
              <c:idx val="4"/>
              <c:layout>
                <c:manualLayout>
                  <c:x val="-8.5276391012921143E-2"/>
                  <c:y val="-0.1651857065352863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showLeaderLines val="1"/>
          </c:dLbls>
          <c:val>
            <c:numRef>
              <c:f>('[2]54-56'!$C$21,'[2]54-56'!$C$23,'[2]54-56'!$C$25,'[2]54-56'!$C$27,'[2]54-56'!$C$29)</c:f>
              <c:numCache>
                <c:formatCode>General</c:formatCode>
                <c:ptCount val="5"/>
                <c:pt idx="0">
                  <c:v>0.44973655748831137</c:v>
                </c:pt>
                <c:pt idx="1">
                  <c:v>0.18991902412059156</c:v>
                </c:pt>
                <c:pt idx="2">
                  <c:v>0.14548090926052046</c:v>
                </c:pt>
                <c:pt idx="3">
                  <c:v>0.12192395024625681</c:v>
                </c:pt>
                <c:pt idx="4">
                  <c:v>9.2939558884319928E-2</c:v>
                </c:pt>
              </c:numCache>
            </c:numRef>
          </c:val>
        </c:ser>
        <c:firstSliceAng val="16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14</xdr:row>
      <xdr:rowOff>0</xdr:rowOff>
    </xdr:from>
    <xdr:to>
      <xdr:col>11</xdr:col>
      <xdr:colOff>47625</xdr:colOff>
      <xdr:row>32</xdr:row>
      <xdr:rowOff>66675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_DadosRelevantes/Dados%20Relevantes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B11">
            <v>1079.25</v>
          </cell>
        </row>
      </sheetData>
      <sheetData sheetId="17">
        <row r="7">
          <cell r="B7">
            <v>236955.03999999998</v>
          </cell>
        </row>
      </sheetData>
      <sheetData sheetId="18">
        <row r="17">
          <cell r="F17">
            <v>444438.51572999998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1">
          <cell r="C21">
            <v>0.44973655748831137</v>
          </cell>
        </row>
        <row r="23">
          <cell r="C23">
            <v>0.18991902412059156</v>
          </cell>
        </row>
        <row r="25">
          <cell r="C25">
            <v>0.14548090926052046</v>
          </cell>
        </row>
        <row r="27">
          <cell r="C27">
            <v>0.12192395024625681</v>
          </cell>
        </row>
        <row r="29">
          <cell r="C29">
            <v>9.2939558884319928E-2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topLeftCell="A3" zoomScale="70" zoomScaleNormal="70" workbookViewId="0">
      <selection activeCell="A20" sqref="A20"/>
    </sheetView>
  </sheetViews>
  <sheetFormatPr defaultRowHeight="15"/>
  <cols>
    <col min="1" max="1" width="16" customWidth="1"/>
    <col min="2" max="2" width="14.42578125" customWidth="1"/>
    <col min="3" max="3" width="16" customWidth="1"/>
    <col min="5" max="6" width="14.5703125" customWidth="1"/>
    <col min="8" max="8" width="14.5703125" customWidth="1"/>
    <col min="9" max="9" width="14.140625" customWidth="1"/>
    <col min="11" max="11" width="12.28515625" customWidth="1"/>
    <col min="12" max="12" width="11.7109375" customWidth="1"/>
    <col min="14" max="14" width="12.85546875" customWidth="1"/>
    <col min="15" max="15" width="12.7109375" customWidth="1"/>
    <col min="16" max="16" width="15.28515625" customWidth="1"/>
  </cols>
  <sheetData>
    <row r="1" spans="1:17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53" t="s">
        <v>1</v>
      </c>
      <c r="B3" s="53" t="s">
        <v>2</v>
      </c>
      <c r="C3" s="53"/>
      <c r="D3" s="53"/>
      <c r="E3" s="53" t="s">
        <v>3</v>
      </c>
      <c r="F3" s="53"/>
      <c r="G3" s="53"/>
      <c r="H3" s="53" t="s">
        <v>4</v>
      </c>
      <c r="I3" s="53"/>
      <c r="J3" s="53"/>
      <c r="K3" s="53" t="s">
        <v>5</v>
      </c>
      <c r="L3" s="53"/>
      <c r="M3" s="53"/>
      <c r="N3" s="54" t="s">
        <v>6</v>
      </c>
      <c r="O3" s="55"/>
      <c r="P3" s="53" t="s">
        <v>7</v>
      </c>
      <c r="Q3" s="53"/>
    </row>
    <row r="4" spans="1:17">
      <c r="A4" s="53"/>
      <c r="B4" s="4">
        <v>2009</v>
      </c>
      <c r="C4" s="4">
        <f>B4-1</f>
        <v>2008</v>
      </c>
      <c r="D4" s="5" t="s">
        <v>8</v>
      </c>
      <c r="E4" s="6">
        <f>B4</f>
        <v>2009</v>
      </c>
      <c r="F4" s="6">
        <f>C4</f>
        <v>2008</v>
      </c>
      <c r="G4" s="7" t="s">
        <v>8</v>
      </c>
      <c r="H4" s="5">
        <v>2009</v>
      </c>
      <c r="I4" s="7">
        <v>2008</v>
      </c>
      <c r="J4" s="5" t="s">
        <v>8</v>
      </c>
      <c r="K4" s="5">
        <v>2009</v>
      </c>
      <c r="L4" s="7">
        <v>2008</v>
      </c>
      <c r="M4" s="5" t="s">
        <v>8</v>
      </c>
      <c r="N4" s="8">
        <v>2009</v>
      </c>
      <c r="O4" s="9">
        <v>2008</v>
      </c>
      <c r="P4" s="4">
        <f>E4</f>
        <v>2009</v>
      </c>
      <c r="Q4" s="5" t="s">
        <v>8</v>
      </c>
    </row>
    <row r="5" spans="1:17">
      <c r="A5" s="10" t="s">
        <v>9</v>
      </c>
      <c r="B5" s="11">
        <v>179173.12</v>
      </c>
      <c r="C5" s="11">
        <v>171496.10423999999</v>
      </c>
      <c r="D5" s="12">
        <f t="shared" ref="D5:D13" si="0">(B5-C5)/C5*100</f>
        <v>4.4764957163437487</v>
      </c>
      <c r="E5" s="13">
        <v>18770.759999999998</v>
      </c>
      <c r="F5" s="14">
        <v>34991.370860000003</v>
      </c>
      <c r="G5" s="15">
        <f>(E5-F5)/F5*100</f>
        <v>-46.35603139099193</v>
      </c>
      <c r="H5" s="13"/>
      <c r="I5" s="14"/>
      <c r="J5" s="12"/>
      <c r="K5" s="16">
        <f>200.27</f>
        <v>200.27</v>
      </c>
      <c r="L5" s="14">
        <v>113.87238999999998</v>
      </c>
      <c r="M5" s="12">
        <f>(K5-L5)/L5*100</f>
        <v>75.872307589223382</v>
      </c>
      <c r="N5" s="13">
        <v>1736.1</v>
      </c>
      <c r="O5" s="14">
        <v>3161.3142000000003</v>
      </c>
      <c r="P5" s="17">
        <f t="shared" ref="P5:P12" si="1">B5+E5+H5+K5+N5</f>
        <v>199880.25</v>
      </c>
      <c r="Q5" s="18">
        <f t="shared" ref="Q5:Q13" si="2">(P5-C5-F5-I5-L5-O5)/(C5+F5+I5+L5)*100</f>
        <v>-4.7833239279711481</v>
      </c>
    </row>
    <row r="6" spans="1:17">
      <c r="A6" s="10" t="s">
        <v>10</v>
      </c>
      <c r="B6" s="11">
        <v>57781.919999999998</v>
      </c>
      <c r="C6" s="11">
        <v>60094.156609999998</v>
      </c>
      <c r="D6" s="12">
        <f t="shared" si="0"/>
        <v>-3.8476895931928783</v>
      </c>
      <c r="E6" s="16">
        <v>6486.04</v>
      </c>
      <c r="F6" s="11">
        <v>8242.7395500000002</v>
      </c>
      <c r="G6" s="19">
        <f>(E6-F6)/F6*100</f>
        <v>-21.312083674899085</v>
      </c>
      <c r="H6" s="16">
        <v>389.36</v>
      </c>
      <c r="I6" s="11">
        <v>421.54309999999998</v>
      </c>
      <c r="J6" s="12">
        <f>(H6-I6)/I6*100</f>
        <v>-7.6345929989127965</v>
      </c>
      <c r="K6" s="16"/>
      <c r="L6" s="11"/>
      <c r="M6" s="12"/>
      <c r="N6" s="16"/>
      <c r="O6" s="11"/>
      <c r="P6" s="20">
        <f t="shared" si="1"/>
        <v>64657.32</v>
      </c>
      <c r="Q6" s="18">
        <f t="shared" si="2"/>
        <v>-5.9645322147179849</v>
      </c>
    </row>
    <row r="7" spans="1:17">
      <c r="A7" s="21" t="s">
        <v>11</v>
      </c>
      <c r="B7" s="22">
        <f>B5+B6</f>
        <v>236955.03999999998</v>
      </c>
      <c r="C7" s="22">
        <f>C5+C6</f>
        <v>231590.26084999999</v>
      </c>
      <c r="D7" s="23">
        <f t="shared" si="0"/>
        <v>2.3164960090764488</v>
      </c>
      <c r="E7" s="24">
        <f>E5+E6</f>
        <v>25256.799999999999</v>
      </c>
      <c r="F7" s="22">
        <f>F5+F6</f>
        <v>43234.110410000001</v>
      </c>
      <c r="G7" s="25">
        <f>(E7-F7)/F7*100</f>
        <v>-41.581312161893976</v>
      </c>
      <c r="H7" s="24">
        <f>H5+H6</f>
        <v>389.36</v>
      </c>
      <c r="I7" s="22">
        <f>I5+I6</f>
        <v>421.54309999999998</v>
      </c>
      <c r="J7" s="23">
        <f>(H7-I7)/I7*100</f>
        <v>-7.6345929989127965</v>
      </c>
      <c r="K7" s="24">
        <f>K5+K6</f>
        <v>200.27</v>
      </c>
      <c r="L7" s="22">
        <f>L5+L6</f>
        <v>113.87238999999998</v>
      </c>
      <c r="M7" s="23">
        <f>(K7-L7)/L7*100</f>
        <v>75.872307589223382</v>
      </c>
      <c r="N7" s="24">
        <f>N5+N6</f>
        <v>1736.1</v>
      </c>
      <c r="O7" s="22">
        <f>O5+O6</f>
        <v>3161.3142000000003</v>
      </c>
      <c r="P7" s="26">
        <f t="shared" si="1"/>
        <v>264537.56999999995</v>
      </c>
      <c r="Q7" s="27">
        <f t="shared" si="2"/>
        <v>-5.0782763580129213</v>
      </c>
    </row>
    <row r="8" spans="1:17">
      <c r="A8" s="10" t="s">
        <v>12</v>
      </c>
      <c r="B8" s="11">
        <v>84407.33</v>
      </c>
      <c r="C8" s="11">
        <v>87194.526599999997</v>
      </c>
      <c r="D8" s="12">
        <f t="shared" si="0"/>
        <v>-3.1965270168689641</v>
      </c>
      <c r="E8" s="16"/>
      <c r="F8" s="11"/>
      <c r="G8" s="19"/>
      <c r="H8" s="16"/>
      <c r="I8" s="11"/>
      <c r="J8" s="12"/>
      <c r="K8" s="16"/>
      <c r="L8" s="11"/>
      <c r="M8" s="12"/>
      <c r="N8" s="16"/>
      <c r="O8" s="11"/>
      <c r="P8" s="20">
        <f t="shared" si="1"/>
        <v>84407.33</v>
      </c>
      <c r="Q8" s="18">
        <f t="shared" si="2"/>
        <v>-3.1965270168689641</v>
      </c>
    </row>
    <row r="9" spans="1:17">
      <c r="A9" s="21" t="s">
        <v>13</v>
      </c>
      <c r="B9" s="22">
        <f>B7+B8</f>
        <v>321362.37</v>
      </c>
      <c r="C9" s="22">
        <f>C7+C8</f>
        <v>318784.78745</v>
      </c>
      <c r="D9" s="23">
        <f t="shared" si="0"/>
        <v>0.80856510457051667</v>
      </c>
      <c r="E9" s="24">
        <f>E7+E8</f>
        <v>25256.799999999999</v>
      </c>
      <c r="F9" s="22">
        <f>F7+F8</f>
        <v>43234.110410000001</v>
      </c>
      <c r="G9" s="25">
        <f>(E9-F9)/F9*100</f>
        <v>-41.581312161893976</v>
      </c>
      <c r="H9" s="24">
        <f>H7+H8</f>
        <v>389.36</v>
      </c>
      <c r="I9" s="22">
        <f>I7+I8</f>
        <v>421.54309999999998</v>
      </c>
      <c r="J9" s="23">
        <f>(H9-I9)/I9*100</f>
        <v>-7.6345929989127965</v>
      </c>
      <c r="K9" s="24">
        <f>K7+K8</f>
        <v>200.27</v>
      </c>
      <c r="L9" s="22">
        <f>L7+L8</f>
        <v>113.87238999999998</v>
      </c>
      <c r="M9" s="23">
        <f>(K9-L9)/L9*100</f>
        <v>75.872307589223382</v>
      </c>
      <c r="N9" s="24">
        <f>N7+N8</f>
        <v>1736.1</v>
      </c>
      <c r="O9" s="22">
        <f>O7+O8</f>
        <v>3161.3142000000003</v>
      </c>
      <c r="P9" s="26">
        <f t="shared" si="1"/>
        <v>348944.89999999997</v>
      </c>
      <c r="Q9" s="27">
        <f t="shared" si="2"/>
        <v>-4.6257145295110691</v>
      </c>
    </row>
    <row r="10" spans="1:17">
      <c r="A10" s="10" t="s">
        <v>14</v>
      </c>
      <c r="B10" s="11">
        <v>51874.43</v>
      </c>
      <c r="C10" s="11">
        <v>42257.551179999995</v>
      </c>
      <c r="D10" s="12">
        <f t="shared" si="0"/>
        <v>22.757775951180914</v>
      </c>
      <c r="E10" s="16">
        <v>1859.69</v>
      </c>
      <c r="F10" s="11">
        <v>3970.6545300000002</v>
      </c>
      <c r="G10" s="19">
        <f>(E10-F10)/F10*100</f>
        <v>-53.164144955214731</v>
      </c>
      <c r="H10" s="16">
        <v>322.18</v>
      </c>
      <c r="I10" s="11">
        <v>135.26399000000001</v>
      </c>
      <c r="J10" s="12">
        <f>(H10-I10)/I10*100</f>
        <v>138.1860833766622</v>
      </c>
      <c r="K10" s="16">
        <v>131.4</v>
      </c>
      <c r="L10" s="11">
        <v>64.272509999999997</v>
      </c>
      <c r="M10" s="12">
        <f>(K10-L10)/L10*100</f>
        <v>104.44199238523595</v>
      </c>
      <c r="N10" s="16"/>
      <c r="O10" s="11"/>
      <c r="P10" s="20">
        <f t="shared" si="1"/>
        <v>54187.700000000004</v>
      </c>
      <c r="Q10" s="18">
        <f t="shared" si="2"/>
        <v>16.714053754542913</v>
      </c>
    </row>
    <row r="11" spans="1:17">
      <c r="A11" s="10" t="s">
        <v>15</v>
      </c>
      <c r="B11" s="11">
        <v>41305.919999999998</v>
      </c>
      <c r="C11" s="11">
        <v>36659.18866</v>
      </c>
      <c r="D11" s="12">
        <f t="shared" si="0"/>
        <v>12.675488765167882</v>
      </c>
      <c r="E11" s="16"/>
      <c r="F11" s="11"/>
      <c r="G11" s="19"/>
      <c r="H11" s="16"/>
      <c r="I11" s="11"/>
      <c r="J11" s="12"/>
      <c r="K11" s="16"/>
      <c r="L11" s="11"/>
      <c r="M11" s="12"/>
      <c r="N11" s="16"/>
      <c r="O11" s="11"/>
      <c r="P11" s="20">
        <f t="shared" si="1"/>
        <v>41305.919999999998</v>
      </c>
      <c r="Q11" s="18">
        <f t="shared" si="2"/>
        <v>12.675488765167882</v>
      </c>
    </row>
    <row r="12" spans="1:17">
      <c r="A12" s="21" t="s">
        <v>16</v>
      </c>
      <c r="B12" s="28">
        <f>B10+B11</f>
        <v>93180.35</v>
      </c>
      <c r="C12" s="28">
        <f>C10+C11</f>
        <v>78916.739839999995</v>
      </c>
      <c r="D12" s="29">
        <f t="shared" si="0"/>
        <v>18.074251659304242</v>
      </c>
      <c r="E12" s="30">
        <f>E10+E11</f>
        <v>1859.69</v>
      </c>
      <c r="F12" s="28">
        <f>F10+F11</f>
        <v>3970.6545300000002</v>
      </c>
      <c r="G12" s="31">
        <f>(E12-F12)/F12*100</f>
        <v>-53.164144955214731</v>
      </c>
      <c r="H12" s="28">
        <f>H10+H11</f>
        <v>322.18</v>
      </c>
      <c r="I12" s="28">
        <f>I10+I11</f>
        <v>135.26399000000001</v>
      </c>
      <c r="J12" s="31">
        <f>(H12-I12)/I12*100</f>
        <v>138.1860833766622</v>
      </c>
      <c r="K12" s="28">
        <f>K10+K11</f>
        <v>131.4</v>
      </c>
      <c r="L12" s="28">
        <f>L10+L11</f>
        <v>64.272509999999997</v>
      </c>
      <c r="M12" s="29">
        <f>M10+M11</f>
        <v>104.44199238523595</v>
      </c>
      <c r="N12" s="30"/>
      <c r="O12" s="28"/>
      <c r="P12" s="32">
        <f t="shared" si="1"/>
        <v>95493.62</v>
      </c>
      <c r="Q12" s="33">
        <f t="shared" si="2"/>
        <v>14.932178863859868</v>
      </c>
    </row>
    <row r="13" spans="1:17" ht="15.75" thickBot="1">
      <c r="A13" s="34" t="s">
        <v>1</v>
      </c>
      <c r="B13" s="35">
        <f>B9+B12</f>
        <v>414542.72</v>
      </c>
      <c r="C13" s="35">
        <f>C9+C12</f>
        <v>397701.52729</v>
      </c>
      <c r="D13" s="36">
        <f t="shared" si="0"/>
        <v>4.234631137767682</v>
      </c>
      <c r="E13" s="35">
        <f>E9+E12</f>
        <v>27116.489999999998</v>
      </c>
      <c r="F13" s="37">
        <f>F9+F12</f>
        <v>47204.764940000001</v>
      </c>
      <c r="G13" s="36">
        <f>(E13-F13)/F13*100</f>
        <v>-42.555608455064586</v>
      </c>
      <c r="H13" s="35">
        <f>H9+H12</f>
        <v>711.54</v>
      </c>
      <c r="I13" s="38">
        <f>I9+I12</f>
        <v>556.80709000000002</v>
      </c>
      <c r="J13" s="36">
        <f>(H13-I13)/I13*100</f>
        <v>27.789321073479854</v>
      </c>
      <c r="K13" s="35">
        <f>K9+K12</f>
        <v>331.67</v>
      </c>
      <c r="L13" s="38">
        <f>L9+L12</f>
        <v>178.14489999999998</v>
      </c>
      <c r="M13" s="36">
        <f>(K13-L13)/L13*100</f>
        <v>86.179901866402048</v>
      </c>
      <c r="N13" s="35">
        <f>N9+N12</f>
        <v>1736.1</v>
      </c>
      <c r="O13" s="38">
        <f>O9+O12</f>
        <v>3161.3142000000003</v>
      </c>
      <c r="P13" s="39">
        <f>P9+P12</f>
        <v>444438.51999999996</v>
      </c>
      <c r="Q13" s="39">
        <f t="shared" si="2"/>
        <v>-0.97927166226240059</v>
      </c>
    </row>
    <row r="14" spans="1:17">
      <c r="A14" s="40" t="s">
        <v>17</v>
      </c>
      <c r="B14" s="41"/>
      <c r="C14" s="41"/>
      <c r="D14" s="42"/>
      <c r="E14" s="41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1"/>
      <c r="Q14" s="43"/>
    </row>
    <row r="15" spans="1:17">
      <c r="A15" s="40"/>
      <c r="B15" s="44"/>
      <c r="C15" s="44"/>
      <c r="D15" s="45"/>
      <c r="E15" s="46"/>
      <c r="F15" s="45"/>
      <c r="G15" s="47"/>
      <c r="H15" s="44"/>
      <c r="P15" s="46">
        <f>P13-'[1]51'!B11</f>
        <v>443359.26999999996</v>
      </c>
    </row>
    <row r="16" spans="1:17">
      <c r="A16" s="40"/>
      <c r="B16" s="44"/>
      <c r="C16" s="44"/>
      <c r="D16" s="45"/>
      <c r="E16" s="48"/>
      <c r="F16" s="45"/>
      <c r="O16" s="47"/>
      <c r="P16" s="46"/>
    </row>
    <row r="17" spans="1:16">
      <c r="A17" s="40"/>
      <c r="B17" s="44"/>
      <c r="C17" s="44"/>
      <c r="D17" s="45"/>
      <c r="E17" s="46"/>
      <c r="F17" s="45"/>
      <c r="K17" s="47"/>
      <c r="O17" s="47"/>
      <c r="P17" s="48"/>
    </row>
    <row r="18" spans="1:16">
      <c r="A18" s="44"/>
      <c r="B18" s="49"/>
      <c r="C18" s="49"/>
      <c r="D18" s="44"/>
      <c r="E18" s="49"/>
      <c r="F18" s="49"/>
      <c r="O18" s="47"/>
      <c r="P18" s="47"/>
    </row>
    <row r="19" spans="1:16" ht="15.75">
      <c r="A19" s="1" t="s">
        <v>18</v>
      </c>
      <c r="B19" s="44"/>
      <c r="C19" s="47"/>
      <c r="D19" s="47"/>
      <c r="E19" s="49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7">
        <f>P13-'[1]57'!F17</f>
        <v>4.2699999758042395E-3</v>
      </c>
    </row>
    <row r="20" spans="1:16">
      <c r="B20" s="44"/>
      <c r="C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6">
      <c r="A21" s="50" t="s">
        <v>19</v>
      </c>
      <c r="B21" s="51"/>
      <c r="C21" s="52">
        <f>P5/$P$13</f>
        <v>0.44973655748831137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</row>
    <row r="22" spans="1:16">
      <c r="A22" s="50"/>
      <c r="B22" s="51"/>
      <c r="C22" s="51"/>
      <c r="E22" s="44"/>
      <c r="F22" s="44"/>
      <c r="P22" s="44"/>
    </row>
    <row r="23" spans="1:16">
      <c r="A23" s="50" t="s">
        <v>20</v>
      </c>
      <c r="B23" s="50"/>
      <c r="C23" s="52">
        <f>P8/$P$13</f>
        <v>0.18991902412059156</v>
      </c>
      <c r="E23" s="47"/>
      <c r="F23" s="47"/>
    </row>
    <row r="24" spans="1:16">
      <c r="A24" s="50"/>
      <c r="B24" s="50"/>
      <c r="C24" s="50"/>
    </row>
    <row r="25" spans="1:16">
      <c r="A25" s="50" t="s">
        <v>21</v>
      </c>
      <c r="B25" s="50"/>
      <c r="C25" s="52">
        <f>P6/$P$13</f>
        <v>0.14548090926052046</v>
      </c>
    </row>
    <row r="26" spans="1:16">
      <c r="A26" s="50"/>
      <c r="B26" s="50"/>
      <c r="C26" s="50"/>
    </row>
    <row r="27" spans="1:16">
      <c r="A27" s="50" t="s">
        <v>22</v>
      </c>
      <c r="B27" s="50"/>
      <c r="C27" s="52">
        <f>P10/$P$13</f>
        <v>0.12192395024625681</v>
      </c>
      <c r="G27" s="47"/>
      <c r="H27" s="47"/>
      <c r="I27" s="47"/>
      <c r="J27" s="47"/>
      <c r="K27" s="47"/>
      <c r="L27" s="47"/>
      <c r="M27" s="47"/>
      <c r="N27" s="47"/>
      <c r="O27" s="47"/>
    </row>
    <row r="28" spans="1:16">
      <c r="A28" s="50"/>
      <c r="B28" s="50"/>
      <c r="C28" s="50"/>
    </row>
    <row r="29" spans="1:16">
      <c r="A29" s="50" t="s">
        <v>23</v>
      </c>
      <c r="B29" s="50"/>
      <c r="C29" s="52">
        <f>P11/$P$13</f>
        <v>9.2939558884319928E-2</v>
      </c>
    </row>
    <row r="33" spans="7:15">
      <c r="G33" s="47"/>
      <c r="H33" s="47"/>
      <c r="I33" s="47"/>
      <c r="J33" s="47"/>
      <c r="K33" s="47"/>
      <c r="L33" s="47"/>
      <c r="M33" s="47"/>
      <c r="N33" s="47"/>
      <c r="O33" s="47"/>
    </row>
  </sheetData>
  <mergeCells count="7">
    <mergeCell ref="P3:Q3"/>
    <mergeCell ref="A3:A4"/>
    <mergeCell ref="B3:D3"/>
    <mergeCell ref="E3:G3"/>
    <mergeCell ref="H3:J3"/>
    <mergeCell ref="K3:M3"/>
    <mergeCell ref="N3:O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20B077-23F7-4024-AC87-74248232093D}"/>
</file>

<file path=customXml/itemProps2.xml><?xml version="1.0" encoding="utf-8"?>
<ds:datastoreItem xmlns:ds="http://schemas.openxmlformats.org/officeDocument/2006/customXml" ds:itemID="{3C2CE1D7-0D22-43C5-A041-35377B56BD62}"/>
</file>

<file path=customXml/itemProps3.xml><?xml version="1.0" encoding="utf-8"?>
<ds:datastoreItem xmlns:ds="http://schemas.openxmlformats.org/officeDocument/2006/customXml" ds:itemID="{8219AE68-D6CB-422B-B6D2-0EF22F38B1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2010-06-24T20:06:33Z</dcterms:created>
  <dcterms:modified xsi:type="dcterms:W3CDTF">2010-07-13T18:54:05Z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